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VI\ZI\PERENC\KEUANGAN\KEUANGAN\TA 2022\pembangunan\"/>
    </mc:Choice>
  </mc:AlternateContent>
  <xr:revisionPtr revIDLastSave="0" documentId="13_ncr:1_{1907D771-B275-403D-B3D8-C18BF97E4A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EC PACET" sheetId="18" r:id="rId1"/>
    <sheet name="Sheet1" sheetId="24" r:id="rId2"/>
  </sheets>
  <definedNames>
    <definedName name="_xlnm.Print_Area" localSheetId="0">'KEC PACET'!$A$1:$J$30</definedName>
    <definedName name="_xlnm.Print_Titles" localSheetId="0">'KEC PACET'!$4:$5</definedName>
  </definedNames>
  <calcPr calcId="191029"/>
</workbook>
</file>

<file path=xl/calcChain.xml><?xml version="1.0" encoding="utf-8"?>
<calcChain xmlns="http://schemas.openxmlformats.org/spreadsheetml/2006/main">
  <c r="L22" i="18" l="1"/>
  <c r="M22" i="18" s="1"/>
  <c r="L27" i="18"/>
  <c r="L26" i="18"/>
  <c r="K8" i="18"/>
  <c r="F33" i="18"/>
  <c r="F35" i="18"/>
  <c r="F37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8" i="18"/>
  <c r="F7" i="18"/>
  <c r="D7" i="18"/>
  <c r="C7" i="18"/>
  <c r="G7" i="18" l="1"/>
  <c r="H7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E9" i="18"/>
  <c r="E10" i="18"/>
  <c r="E11" i="18"/>
  <c r="E12" i="18"/>
  <c r="E13" i="18"/>
  <c r="E14" i="18"/>
  <c r="E15" i="18"/>
  <c r="E16" i="18"/>
  <c r="E17" i="18"/>
  <c r="I17" i="18" s="1"/>
  <c r="E18" i="18"/>
  <c r="E19" i="18"/>
  <c r="E20" i="18"/>
  <c r="E21" i="18"/>
  <c r="E22" i="18"/>
  <c r="E23" i="18"/>
  <c r="E24" i="18"/>
  <c r="E25" i="18"/>
  <c r="I25" i="18" s="1"/>
  <c r="E26" i="18"/>
  <c r="E27" i="18"/>
  <c r="E28" i="18"/>
  <c r="E29" i="18"/>
  <c r="I18" i="18" l="1"/>
  <c r="I14" i="18"/>
  <c r="I29" i="18"/>
  <c r="I26" i="18"/>
  <c r="K25" i="18" s="1"/>
  <c r="K26" i="18" s="1"/>
  <c r="I21" i="18"/>
  <c r="I13" i="18"/>
  <c r="I10" i="18"/>
  <c r="I23" i="18"/>
  <c r="K23" i="18" s="1"/>
  <c r="K24" i="18" s="1"/>
  <c r="I15" i="18"/>
  <c r="I22" i="18"/>
  <c r="I28" i="18"/>
  <c r="I20" i="18"/>
  <c r="I12" i="18"/>
  <c r="I27" i="18"/>
  <c r="I24" i="18"/>
  <c r="I19" i="18"/>
  <c r="I16" i="18"/>
  <c r="I11" i="18"/>
  <c r="K19" i="18" l="1"/>
  <c r="K20" i="18" s="1"/>
  <c r="L12" i="18"/>
  <c r="L13" i="18" s="1"/>
  <c r="E30" i="18"/>
  <c r="I30" i="18" s="1"/>
  <c r="K27" i="18" s="1"/>
  <c r="K28" i="18" s="1"/>
  <c r="G9" i="18"/>
  <c r="I9" i="18" s="1"/>
  <c r="G8" i="18"/>
  <c r="E8" i="18"/>
  <c r="I8" i="18" l="1"/>
  <c r="E7" i="18"/>
  <c r="I7" i="18" s="1"/>
</calcChain>
</file>

<file path=xl/sharedStrings.xml><?xml version="1.0" encoding="utf-8"?>
<sst xmlns="http://schemas.openxmlformats.org/spreadsheetml/2006/main" count="53" uniqueCount="35">
  <si>
    <t>NO</t>
  </si>
  <si>
    <t>OPD/SUB KEGIATAN</t>
  </si>
  <si>
    <t>ANGGARAN (Rp)</t>
  </si>
  <si>
    <t>%</t>
  </si>
  <si>
    <t>KET.</t>
  </si>
  <si>
    <t>Penyediaan Gaji dan Tunjangan ASN</t>
  </si>
  <si>
    <t>Fasilitasi Penyelenggaraan Ketenteraman dan Ketertiban Umum</t>
  </si>
  <si>
    <t>Penyediaan Bahan/Material</t>
  </si>
  <si>
    <t>Penyediaan Jasa Pemeliharaan, Biaya Pemeliharaan, Pajak, dan Perizinan Kendaraan Dinas Operasional atau Lapangan</t>
  </si>
  <si>
    <t>Penyediaan Barang Cetakan dan Penggandaan</t>
  </si>
  <si>
    <t>Pelaksanaan Urusan Pemerintahan yang terkait dengan Nonperizinan</t>
  </si>
  <si>
    <t>Penyediaan Bahan Logistik Kantor</t>
  </si>
  <si>
    <t>Fasilitasi Sinkronisasi Perencanaan Pembangunan Daerah dengan Pembangunan Desa</t>
  </si>
  <si>
    <t>Penyelenggaraan Rapat Koordinasi dan Konsultasi SKPD</t>
  </si>
  <si>
    <t>Penyediaan Jasa Komunikasi, Sumber Daya Air dan Listrik</t>
  </si>
  <si>
    <t>Penyediaan Jasa Pelayanan Umum Kantor</t>
  </si>
  <si>
    <t>Pemeliharaan/Rehabilitasi Sarana dan Prasarana Gedung Kantor atau Bangunan Lainnya</t>
  </si>
  <si>
    <t>Fasilitasi Pelaksanaan Tugas, Fungsi, dan Kewajiban Lembaga Kemasyarakatan</t>
  </si>
  <si>
    <t>Evaluasi Kinerja Perangkat Daerah</t>
  </si>
  <si>
    <t>Fasilitasi Administrasi Tata Pemerintahan Desa</t>
  </si>
  <si>
    <t>Penyusunan Dokumen Perencanaan Perangkat Daerah</t>
  </si>
  <si>
    <t>Penyediaan Bahan Bacaan dan Peraturan Perundang-undangan</t>
  </si>
  <si>
    <t>Penyediaan Komponen Instalasi Listrik/Penerangan Bangunan Kantor</t>
  </si>
  <si>
    <t>Pelaksanaan Urusan Pemerintahan yang terkait dengan Pelayanan Perizinan Non Usaha</t>
  </si>
  <si>
    <t>Penyediaan Peralatan dan Perlengkapan Kantor</t>
  </si>
  <si>
    <t>Pengadaan Kendaraan Perorangan Dinas atau Kendaraan Dinas Jabatan</t>
  </si>
  <si>
    <t>DATA REALISASI BELANJA DAN KENDALA PER SUB KEGIATAN</t>
  </si>
  <si>
    <t>SISA (Rp)</t>
  </si>
  <si>
    <t>Pemeliharaan/Rehabilitasi Sarana dan Prasarana Pendukung Gedung Kantor atau Bangunan Lainnya</t>
  </si>
  <si>
    <t>KECAMATAN PACET</t>
  </si>
  <si>
    <t>Pengadaan Pakaian Dinas Beserta Atribut Kelengkapannya</t>
  </si>
  <si>
    <t>S.D BULAN DESEMBER TA 2022</t>
  </si>
  <si>
    <t>RENCANA S/D DESEMBER (Rp)</t>
  </si>
  <si>
    <t>REALISASI S/D DESEMBER (Rp)</t>
  </si>
  <si>
    <t>% KINERJA REALISASI S/D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</si>
</sst>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9" x14ac:knownFonts="1">
    <font>
      <sz val="12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3" fontId="0" fillId="0" borderId="6" xfId="0" applyNumberFormat="1" applyBorder="1" applyAlignment="1">
      <alignment vertical="center"/>
    </xf>
    <xf numFmtId="10" fontId="0" fillId="0" borderId="6" xfId="1" applyNumberFormat="1" applyFon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10" fontId="0" fillId="0" borderId="8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0" fontId="4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vertical="center"/>
    </xf>
    <xf numFmtId="10" fontId="0" fillId="2" borderId="12" xfId="0" applyNumberFormat="1" applyFill="1" applyBorder="1" applyAlignment="1">
      <alignment horizontal="left" vertical="center" wrapText="1"/>
    </xf>
    <xf numFmtId="10" fontId="0" fillId="2" borderId="5" xfId="0" applyNumberFormat="1" applyFill="1" applyBorder="1" applyAlignment="1">
      <alignment horizontal="left" vertical="center" wrapText="1"/>
    </xf>
    <xf numFmtId="10" fontId="0" fillId="2" borderId="5" xfId="0" applyNumberForma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/>
    <xf numFmtId="10" fontId="0" fillId="0" borderId="0" xfId="0" applyNumberForma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1">
    <cellStyle name="Comma [0] 3" xfId="5" xr:uid="{00000000-0005-0000-0000-000000000000}"/>
    <cellStyle name="Comma 2" xfId="4" xr:uid="{00000000-0005-0000-0000-000001000000}"/>
    <cellStyle name="Normal" xfId="0" builtinId="0"/>
    <cellStyle name="Normal 10" xfId="6" xr:uid="{00000000-0005-0000-0000-000003000000}"/>
    <cellStyle name="Normal 2" xfId="2" xr:uid="{00000000-0005-0000-0000-000004000000}"/>
    <cellStyle name="Normal 2 2" xfId="7" xr:uid="{00000000-0005-0000-0000-000005000000}"/>
    <cellStyle name="Normal 3" xfId="8" xr:uid="{00000000-0005-0000-0000-000006000000}"/>
    <cellStyle name="Normal 4" xfId="9" xr:uid="{00000000-0005-0000-0000-000007000000}"/>
    <cellStyle name="Percent" xfId="1" builtinId="5"/>
    <cellStyle name="Percent 2" xfId="3" xr:uid="{00000000-0005-0000-0000-000009000000}"/>
    <cellStyle name="Percent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7"/>
  <sheetViews>
    <sheetView tabSelected="1" view="pageBreakPreview" topLeftCell="A7" zoomScale="60" workbookViewId="0">
      <selection activeCell="K12" sqref="K12"/>
    </sheetView>
  </sheetViews>
  <sheetFormatPr defaultColWidth="8.84375" defaultRowHeight="15.5" x14ac:dyDescent="0.35"/>
  <cols>
    <col min="1" max="1" width="3.69140625" bestFit="1" customWidth="1"/>
    <col min="2" max="2" width="35.765625" style="2" customWidth="1"/>
    <col min="3" max="3" width="15.07421875" bestFit="1" customWidth="1"/>
    <col min="4" max="4" width="14.84375" bestFit="1" customWidth="1"/>
    <col min="5" max="5" width="9.84375" customWidth="1"/>
    <col min="6" max="6" width="15.07421875" bestFit="1" customWidth="1"/>
    <col min="7" max="7" width="9.4609375" customWidth="1"/>
    <col min="8" max="8" width="14.84375" bestFit="1" customWidth="1"/>
    <col min="9" max="9" width="15" customWidth="1"/>
    <col min="10" max="10" width="33.69140625" customWidth="1"/>
    <col min="11" max="11" width="19.765625" customWidth="1"/>
    <col min="12" max="12" width="11.07421875" bestFit="1" customWidth="1"/>
    <col min="13" max="13" width="12.4609375" bestFit="1" customWidth="1"/>
  </cols>
  <sheetData>
    <row r="1" spans="1:13" ht="18" x14ac:dyDescent="0.4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</row>
    <row r="2" spans="1:13" ht="18" x14ac:dyDescent="0.4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</row>
    <row r="3" spans="1:13" x14ac:dyDescent="0.35">
      <c r="A3" s="1"/>
    </row>
    <row r="4" spans="1:13" ht="15" customHeight="1" x14ac:dyDescent="0.35">
      <c r="A4" s="37" t="s">
        <v>0</v>
      </c>
      <c r="B4" s="37" t="s">
        <v>1</v>
      </c>
      <c r="C4" s="38" t="s">
        <v>2</v>
      </c>
      <c r="D4" s="38" t="s">
        <v>32</v>
      </c>
      <c r="E4" s="40" t="s">
        <v>3</v>
      </c>
      <c r="F4" s="42" t="s">
        <v>33</v>
      </c>
      <c r="G4" s="40" t="s">
        <v>3</v>
      </c>
      <c r="H4" s="44" t="s">
        <v>27</v>
      </c>
      <c r="I4" s="33" t="s">
        <v>34</v>
      </c>
      <c r="J4" s="35" t="s">
        <v>4</v>
      </c>
    </row>
    <row r="5" spans="1:13" ht="30" customHeight="1" x14ac:dyDescent="0.35">
      <c r="A5" s="37"/>
      <c r="B5" s="37"/>
      <c r="C5" s="39"/>
      <c r="D5" s="39"/>
      <c r="E5" s="41"/>
      <c r="F5" s="43"/>
      <c r="G5" s="41"/>
      <c r="H5" s="45"/>
      <c r="I5" s="34"/>
      <c r="J5" s="35"/>
    </row>
    <row r="6" spans="1:13" s="6" customFormat="1" x14ac:dyDescent="0.35">
      <c r="A6" s="3">
        <v>1</v>
      </c>
      <c r="B6" s="3">
        <v>2</v>
      </c>
      <c r="C6" s="3">
        <v>3</v>
      </c>
      <c r="D6" s="3">
        <v>4</v>
      </c>
      <c r="E6" s="3">
        <v>5</v>
      </c>
      <c r="F6" s="21">
        <v>6</v>
      </c>
      <c r="G6" s="3">
        <v>7</v>
      </c>
      <c r="H6" s="4">
        <v>8</v>
      </c>
      <c r="I6" s="5">
        <v>9</v>
      </c>
      <c r="J6" s="25">
        <v>10</v>
      </c>
    </row>
    <row r="7" spans="1:13" s="6" customFormat="1" ht="23" x14ac:dyDescent="0.35">
      <c r="A7" s="7"/>
      <c r="B7" s="16" t="s">
        <v>29</v>
      </c>
      <c r="C7" s="17">
        <f>SUM(C8:C30)</f>
        <v>3292943425</v>
      </c>
      <c r="D7" s="17">
        <f>SUM(D8:D30)</f>
        <v>3292943425</v>
      </c>
      <c r="E7" s="18">
        <f>D7/C7</f>
        <v>1</v>
      </c>
      <c r="F7" s="22">
        <f>SUM(F8:F30)</f>
        <v>2973235487</v>
      </c>
      <c r="G7" s="18">
        <f>F7/C7</f>
        <v>0.90291119623471816</v>
      </c>
      <c r="H7" s="19">
        <f>SUM(H8:H30)</f>
        <v>319707938</v>
      </c>
      <c r="I7" s="20">
        <f>G7/E7</f>
        <v>0.90291119623471816</v>
      </c>
      <c r="J7" s="26"/>
      <c r="K7" s="30"/>
    </row>
    <row r="8" spans="1:13" s="6" customFormat="1" ht="31" x14ac:dyDescent="0.35">
      <c r="A8" s="8">
        <v>1</v>
      </c>
      <c r="B8" s="11" t="s">
        <v>20</v>
      </c>
      <c r="C8" s="12">
        <v>7500000</v>
      </c>
      <c r="D8" s="12">
        <v>7500000</v>
      </c>
      <c r="E8" s="13">
        <f t="shared" ref="E8:E30" si="0">D8/C8</f>
        <v>1</v>
      </c>
      <c r="F8" s="23">
        <v>7500000</v>
      </c>
      <c r="G8" s="13">
        <f t="shared" ref="G8:G9" si="1">F8/C8</f>
        <v>1</v>
      </c>
      <c r="H8" s="14">
        <f>C8-F8</f>
        <v>0</v>
      </c>
      <c r="I8" s="15">
        <f t="shared" ref="I8:I9" si="2">G8/E8</f>
        <v>1</v>
      </c>
      <c r="J8" s="27"/>
      <c r="K8" s="30">
        <f>SUM(F8:F24)</f>
        <v>2644195687</v>
      </c>
      <c r="M8" s="30"/>
    </row>
    <row r="9" spans="1:13" s="6" customFormat="1" ht="28" customHeight="1" x14ac:dyDescent="0.35">
      <c r="A9" s="8">
        <v>2</v>
      </c>
      <c r="B9" s="9" t="s">
        <v>18</v>
      </c>
      <c r="C9" s="10">
        <v>7500000</v>
      </c>
      <c r="D9" s="10">
        <v>7500000</v>
      </c>
      <c r="E9" s="13">
        <f t="shared" si="0"/>
        <v>1</v>
      </c>
      <c r="F9" s="24">
        <v>7500000</v>
      </c>
      <c r="G9" s="13">
        <f t="shared" si="1"/>
        <v>1</v>
      </c>
      <c r="H9" s="14">
        <f t="shared" ref="H9:H30" si="3">C9-F9</f>
        <v>0</v>
      </c>
      <c r="I9" s="15">
        <f t="shared" si="2"/>
        <v>1</v>
      </c>
      <c r="J9" s="28"/>
      <c r="K9" s="30"/>
    </row>
    <row r="10" spans="1:13" s="6" customFormat="1" ht="23" customHeight="1" x14ac:dyDescent="0.35">
      <c r="A10" s="8">
        <v>3</v>
      </c>
      <c r="B10" s="9" t="s">
        <v>5</v>
      </c>
      <c r="C10" s="10">
        <v>2011610000</v>
      </c>
      <c r="D10" s="10">
        <v>2011610000</v>
      </c>
      <c r="E10" s="13">
        <f t="shared" si="0"/>
        <v>1</v>
      </c>
      <c r="F10" s="24">
        <v>1760840191</v>
      </c>
      <c r="G10" s="13">
        <f t="shared" ref="G10:G30" si="4">F10/C10</f>
        <v>0.87533875403283934</v>
      </c>
      <c r="H10" s="14">
        <f t="shared" si="3"/>
        <v>250769809</v>
      </c>
      <c r="I10" s="15">
        <f t="shared" ref="I10:I30" si="5">G10/E10</f>
        <v>0.87533875403283934</v>
      </c>
      <c r="J10" s="28"/>
    </row>
    <row r="11" spans="1:13" s="6" customFormat="1" ht="38.5" customHeight="1" x14ac:dyDescent="0.35">
      <c r="A11" s="8">
        <v>4</v>
      </c>
      <c r="B11" s="9" t="s">
        <v>30</v>
      </c>
      <c r="C11" s="10">
        <v>16800000</v>
      </c>
      <c r="D11" s="10">
        <v>16800000</v>
      </c>
      <c r="E11" s="13">
        <f t="shared" si="0"/>
        <v>1</v>
      </c>
      <c r="F11" s="24">
        <v>16450000</v>
      </c>
      <c r="G11" s="13">
        <f t="shared" si="4"/>
        <v>0.97916666666666663</v>
      </c>
      <c r="H11" s="14">
        <f t="shared" si="3"/>
        <v>350000</v>
      </c>
      <c r="I11" s="15">
        <f t="shared" si="5"/>
        <v>0.97916666666666663</v>
      </c>
      <c r="J11" s="28"/>
    </row>
    <row r="12" spans="1:13" s="6" customFormat="1" ht="40" customHeight="1" x14ac:dyDescent="0.35">
      <c r="A12" s="8">
        <v>5</v>
      </c>
      <c r="B12" s="9" t="s">
        <v>22</v>
      </c>
      <c r="C12" s="10">
        <v>7000000</v>
      </c>
      <c r="D12" s="10">
        <v>7000000</v>
      </c>
      <c r="E12" s="13">
        <f t="shared" si="0"/>
        <v>1</v>
      </c>
      <c r="F12" s="24">
        <v>6999400</v>
      </c>
      <c r="G12" s="13">
        <f t="shared" si="4"/>
        <v>0.99991428571428576</v>
      </c>
      <c r="H12" s="14">
        <f t="shared" si="3"/>
        <v>600</v>
      </c>
      <c r="I12" s="15">
        <f t="shared" si="5"/>
        <v>0.99991428571428576</v>
      </c>
      <c r="J12" s="28"/>
      <c r="K12" s="30"/>
      <c r="L12" s="32">
        <f>SUM(I11:I18)</f>
        <v>7.9071363406707871</v>
      </c>
    </row>
    <row r="13" spans="1:13" s="6" customFormat="1" ht="35" customHeight="1" x14ac:dyDescent="0.35">
      <c r="A13" s="8">
        <v>6</v>
      </c>
      <c r="B13" s="9" t="s">
        <v>24</v>
      </c>
      <c r="C13" s="10">
        <v>112795751</v>
      </c>
      <c r="D13" s="10">
        <v>112795751</v>
      </c>
      <c r="E13" s="13">
        <f t="shared" si="0"/>
        <v>1</v>
      </c>
      <c r="F13" s="24">
        <v>105289157</v>
      </c>
      <c r="G13" s="13">
        <f t="shared" si="4"/>
        <v>0.93344967400412093</v>
      </c>
      <c r="H13" s="14">
        <f t="shared" si="3"/>
        <v>7506594</v>
      </c>
      <c r="I13" s="15">
        <f t="shared" si="5"/>
        <v>0.93344967400412093</v>
      </c>
      <c r="J13" s="28"/>
      <c r="K13" s="30"/>
      <c r="L13" s="6">
        <f>L12/8</f>
        <v>0.98839204258384838</v>
      </c>
    </row>
    <row r="14" spans="1:13" s="6" customFormat="1" ht="23" customHeight="1" x14ac:dyDescent="0.35">
      <c r="A14" s="8">
        <v>7</v>
      </c>
      <c r="B14" s="9" t="s">
        <v>11</v>
      </c>
      <c r="C14" s="10">
        <v>25000000</v>
      </c>
      <c r="D14" s="10">
        <v>25000000</v>
      </c>
      <c r="E14" s="13">
        <f t="shared" si="0"/>
        <v>1</v>
      </c>
      <c r="F14" s="24">
        <v>24943000</v>
      </c>
      <c r="G14" s="13">
        <f t="shared" si="4"/>
        <v>0.99772000000000005</v>
      </c>
      <c r="H14" s="14">
        <f t="shared" si="3"/>
        <v>57000</v>
      </c>
      <c r="I14" s="15">
        <f t="shared" si="5"/>
        <v>0.99772000000000005</v>
      </c>
      <c r="J14" s="28"/>
    </row>
    <row r="15" spans="1:13" s="6" customFormat="1" ht="36" customHeight="1" x14ac:dyDescent="0.35">
      <c r="A15" s="8">
        <v>8</v>
      </c>
      <c r="B15" s="9" t="s">
        <v>9</v>
      </c>
      <c r="C15" s="10">
        <v>7000000</v>
      </c>
      <c r="D15" s="10">
        <v>7000000</v>
      </c>
      <c r="E15" s="13">
        <f t="shared" si="0"/>
        <v>1</v>
      </c>
      <c r="F15" s="24">
        <v>7000000</v>
      </c>
      <c r="G15" s="13">
        <f t="shared" si="4"/>
        <v>1</v>
      </c>
      <c r="H15" s="14">
        <f t="shared" si="3"/>
        <v>0</v>
      </c>
      <c r="I15" s="15">
        <f t="shared" si="5"/>
        <v>1</v>
      </c>
      <c r="J15" s="29"/>
    </row>
    <row r="16" spans="1:13" s="6" customFormat="1" ht="31" x14ac:dyDescent="0.35">
      <c r="A16" s="8">
        <v>9</v>
      </c>
      <c r="B16" s="9" t="s">
        <v>21</v>
      </c>
      <c r="C16" s="10">
        <v>3000000</v>
      </c>
      <c r="D16" s="10">
        <v>3000000</v>
      </c>
      <c r="E16" s="13">
        <f t="shared" si="0"/>
        <v>1</v>
      </c>
      <c r="F16" s="24">
        <v>3000000</v>
      </c>
      <c r="G16" s="13">
        <f t="shared" si="4"/>
        <v>1</v>
      </c>
      <c r="H16" s="14">
        <f t="shared" si="3"/>
        <v>0</v>
      </c>
      <c r="I16" s="15">
        <f t="shared" si="5"/>
        <v>1</v>
      </c>
      <c r="J16" s="28"/>
    </row>
    <row r="17" spans="1:13" s="6" customFormat="1" ht="22" customHeight="1" x14ac:dyDescent="0.35">
      <c r="A17" s="8">
        <v>10</v>
      </c>
      <c r="B17" s="9" t="s">
        <v>7</v>
      </c>
      <c r="C17" s="10">
        <v>35000000</v>
      </c>
      <c r="D17" s="10">
        <v>35000000</v>
      </c>
      <c r="E17" s="13">
        <f t="shared" si="0"/>
        <v>1</v>
      </c>
      <c r="F17" s="24">
        <v>34891000</v>
      </c>
      <c r="G17" s="13">
        <f t="shared" si="4"/>
        <v>0.99688571428571426</v>
      </c>
      <c r="H17" s="14">
        <f t="shared" si="3"/>
        <v>109000</v>
      </c>
      <c r="I17" s="15">
        <f t="shared" si="5"/>
        <v>0.99688571428571426</v>
      </c>
      <c r="J17" s="28"/>
    </row>
    <row r="18" spans="1:13" s="6" customFormat="1" ht="37.5" customHeight="1" x14ac:dyDescent="0.35">
      <c r="A18" s="8">
        <v>11</v>
      </c>
      <c r="B18" s="9" t="s">
        <v>13</v>
      </c>
      <c r="C18" s="10">
        <v>20000000</v>
      </c>
      <c r="D18" s="10">
        <v>20000000</v>
      </c>
      <c r="E18" s="13">
        <f t="shared" si="0"/>
        <v>1</v>
      </c>
      <c r="F18" s="24">
        <v>20000000</v>
      </c>
      <c r="G18" s="13">
        <f t="shared" si="4"/>
        <v>1</v>
      </c>
      <c r="H18" s="14">
        <f t="shared" si="3"/>
        <v>0</v>
      </c>
      <c r="I18" s="15">
        <f t="shared" si="5"/>
        <v>1</v>
      </c>
      <c r="J18" s="29"/>
    </row>
    <row r="19" spans="1:13" s="6" customFormat="1" ht="37.5" customHeight="1" x14ac:dyDescent="0.35">
      <c r="A19" s="8">
        <v>12</v>
      </c>
      <c r="B19" s="9" t="s">
        <v>25</v>
      </c>
      <c r="C19" s="10">
        <v>425000000</v>
      </c>
      <c r="D19" s="10">
        <v>425000000</v>
      </c>
      <c r="E19" s="13">
        <f t="shared" si="0"/>
        <v>1</v>
      </c>
      <c r="F19" s="24">
        <v>390820000</v>
      </c>
      <c r="G19" s="13">
        <f t="shared" si="4"/>
        <v>0.91957647058823533</v>
      </c>
      <c r="H19" s="14">
        <f t="shared" si="3"/>
        <v>34180000</v>
      </c>
      <c r="I19" s="15">
        <f t="shared" si="5"/>
        <v>0.91957647058823533</v>
      </c>
      <c r="J19" s="29"/>
      <c r="K19" s="32">
        <f>I20+I21</f>
        <v>1.5596270375004575</v>
      </c>
    </row>
    <row r="20" spans="1:13" s="6" customFormat="1" ht="35" customHeight="1" x14ac:dyDescent="0.35">
      <c r="A20" s="8">
        <v>13</v>
      </c>
      <c r="B20" s="9" t="s">
        <v>14</v>
      </c>
      <c r="C20" s="10">
        <v>47133425</v>
      </c>
      <c r="D20" s="10">
        <v>47133425</v>
      </c>
      <c r="E20" s="13">
        <f t="shared" si="0"/>
        <v>1</v>
      </c>
      <c r="F20" s="24">
        <v>26377139</v>
      </c>
      <c r="G20" s="13">
        <f t="shared" si="4"/>
        <v>0.5596270375004575</v>
      </c>
      <c r="H20" s="14">
        <f t="shared" si="3"/>
        <v>20756286</v>
      </c>
      <c r="I20" s="15">
        <f t="shared" si="5"/>
        <v>0.5596270375004575</v>
      </c>
      <c r="J20" s="28"/>
      <c r="K20" s="6">
        <f>K19/2</f>
        <v>0.77981351875022875</v>
      </c>
    </row>
    <row r="21" spans="1:13" s="6" customFormat="1" ht="31" x14ac:dyDescent="0.35">
      <c r="A21" s="8">
        <v>14</v>
      </c>
      <c r="B21" s="9" t="s">
        <v>15</v>
      </c>
      <c r="C21" s="10">
        <v>54000000</v>
      </c>
      <c r="D21" s="10">
        <v>54000000</v>
      </c>
      <c r="E21" s="13">
        <f t="shared" si="0"/>
        <v>1</v>
      </c>
      <c r="F21" s="24">
        <v>54000000</v>
      </c>
      <c r="G21" s="13">
        <f t="shared" si="4"/>
        <v>1</v>
      </c>
      <c r="H21" s="14">
        <f t="shared" si="3"/>
        <v>0</v>
      </c>
      <c r="I21" s="15">
        <f t="shared" si="5"/>
        <v>1</v>
      </c>
      <c r="J21" s="28"/>
    </row>
    <row r="22" spans="1:13" s="6" customFormat="1" ht="62" x14ac:dyDescent="0.35">
      <c r="A22" s="8">
        <v>15</v>
      </c>
      <c r="B22" s="9" t="s">
        <v>8</v>
      </c>
      <c r="C22" s="10">
        <v>38000000</v>
      </c>
      <c r="D22" s="10">
        <v>38000000</v>
      </c>
      <c r="E22" s="13">
        <f t="shared" si="0"/>
        <v>1</v>
      </c>
      <c r="F22" s="24">
        <v>37417300</v>
      </c>
      <c r="G22" s="13">
        <f t="shared" si="4"/>
        <v>0.98466578947368422</v>
      </c>
      <c r="H22" s="14">
        <f t="shared" si="3"/>
        <v>582700</v>
      </c>
      <c r="I22" s="15">
        <f t="shared" si="5"/>
        <v>0.98466578947368422</v>
      </c>
      <c r="J22" s="28"/>
      <c r="K22" s="6">
        <v>143610449</v>
      </c>
      <c r="L22" s="30">
        <f>K22-F23</f>
        <v>12071949</v>
      </c>
      <c r="M22" s="30">
        <f>97232699-L22</f>
        <v>85160750</v>
      </c>
    </row>
    <row r="23" spans="1:13" s="6" customFormat="1" ht="52.5" customHeight="1" x14ac:dyDescent="0.35">
      <c r="A23" s="8">
        <v>16</v>
      </c>
      <c r="B23" s="9" t="s">
        <v>16</v>
      </c>
      <c r="C23" s="10">
        <v>131793749</v>
      </c>
      <c r="D23" s="10">
        <v>131793749</v>
      </c>
      <c r="E23" s="13">
        <f t="shared" si="0"/>
        <v>1</v>
      </c>
      <c r="F23" s="24">
        <v>131538500</v>
      </c>
      <c r="G23" s="13">
        <f t="shared" si="4"/>
        <v>0.99806326929815159</v>
      </c>
      <c r="H23" s="14">
        <f t="shared" si="3"/>
        <v>255249</v>
      </c>
      <c r="I23" s="15">
        <f t="shared" si="5"/>
        <v>0.99806326929815159</v>
      </c>
      <c r="J23" s="28"/>
      <c r="K23" s="32">
        <f>SUM(I23:I25)</f>
        <v>2.8610232692981517</v>
      </c>
    </row>
    <row r="24" spans="1:13" s="6" customFormat="1" ht="50.5" customHeight="1" x14ac:dyDescent="0.35">
      <c r="A24" s="8">
        <v>17</v>
      </c>
      <c r="B24" s="9" t="s">
        <v>28</v>
      </c>
      <c r="C24" s="10">
        <v>10000000</v>
      </c>
      <c r="D24" s="10">
        <v>10000000</v>
      </c>
      <c r="E24" s="13">
        <f t="shared" si="0"/>
        <v>1</v>
      </c>
      <c r="F24" s="24">
        <v>9630000</v>
      </c>
      <c r="G24" s="13">
        <f t="shared" si="4"/>
        <v>0.96299999999999997</v>
      </c>
      <c r="H24" s="14">
        <f t="shared" si="3"/>
        <v>370000</v>
      </c>
      <c r="I24" s="15">
        <f t="shared" si="5"/>
        <v>0.96299999999999997</v>
      </c>
      <c r="J24" s="28"/>
      <c r="K24" s="6">
        <f>K23/3</f>
        <v>0.95367442309938388</v>
      </c>
    </row>
    <row r="25" spans="1:13" s="6" customFormat="1" ht="46.5" x14ac:dyDescent="0.35">
      <c r="A25" s="8">
        <v>18</v>
      </c>
      <c r="B25" s="9" t="s">
        <v>23</v>
      </c>
      <c r="C25" s="10">
        <v>5000000</v>
      </c>
      <c r="D25" s="10">
        <v>5000000</v>
      </c>
      <c r="E25" s="13">
        <f t="shared" si="0"/>
        <v>1</v>
      </c>
      <c r="F25" s="24">
        <v>4499800</v>
      </c>
      <c r="G25" s="13">
        <f t="shared" si="4"/>
        <v>0.89995999999999998</v>
      </c>
      <c r="H25" s="14">
        <f t="shared" si="3"/>
        <v>500200</v>
      </c>
      <c r="I25" s="15">
        <f t="shared" si="5"/>
        <v>0.89995999999999998</v>
      </c>
      <c r="J25" s="28"/>
      <c r="K25" s="32">
        <f>I25+I26</f>
        <v>1.8910100000000001</v>
      </c>
    </row>
    <row r="26" spans="1:13" s="6" customFormat="1" ht="37" customHeight="1" x14ac:dyDescent="0.35">
      <c r="A26" s="8">
        <v>19</v>
      </c>
      <c r="B26" s="9" t="s">
        <v>10</v>
      </c>
      <c r="C26" s="10">
        <v>20000000</v>
      </c>
      <c r="D26" s="10">
        <v>20000000</v>
      </c>
      <c r="E26" s="13">
        <f t="shared" si="0"/>
        <v>1</v>
      </c>
      <c r="F26" s="24">
        <v>19821000</v>
      </c>
      <c r="G26" s="13">
        <f t="shared" si="4"/>
        <v>0.99104999999999999</v>
      </c>
      <c r="H26" s="14">
        <f t="shared" si="3"/>
        <v>179000</v>
      </c>
      <c r="I26" s="15">
        <f t="shared" si="5"/>
        <v>0.99104999999999999</v>
      </c>
      <c r="J26" s="28"/>
      <c r="K26" s="6">
        <f>K25/2</f>
        <v>0.94550500000000004</v>
      </c>
      <c r="L26" s="30">
        <f>F25+F26</f>
        <v>24320800</v>
      </c>
    </row>
    <row r="27" spans="1:13" s="6" customFormat="1" ht="40" customHeight="1" x14ac:dyDescent="0.35">
      <c r="A27" s="8">
        <v>20</v>
      </c>
      <c r="B27" s="9" t="s">
        <v>19</v>
      </c>
      <c r="C27" s="10">
        <v>128810500</v>
      </c>
      <c r="D27" s="10">
        <v>128810500</v>
      </c>
      <c r="E27" s="13">
        <f t="shared" si="0"/>
        <v>1</v>
      </c>
      <c r="F27" s="24">
        <v>126299000</v>
      </c>
      <c r="G27" s="13">
        <f t="shared" si="4"/>
        <v>0.98050236587855799</v>
      </c>
      <c r="H27" s="14">
        <f t="shared" si="3"/>
        <v>2511500</v>
      </c>
      <c r="I27" s="15">
        <f t="shared" si="5"/>
        <v>0.98050236587855799</v>
      </c>
      <c r="J27" s="28"/>
      <c r="K27" s="32">
        <f>SUM(I27:I30)</f>
        <v>3.9431690325452244</v>
      </c>
      <c r="L27" s="30">
        <f>SUM(F27:F30)</f>
        <v>304719000</v>
      </c>
    </row>
    <row r="28" spans="1:13" s="6" customFormat="1" ht="55" customHeight="1" x14ac:dyDescent="0.35">
      <c r="A28" s="8">
        <v>21</v>
      </c>
      <c r="B28" s="9" t="s">
        <v>12</v>
      </c>
      <c r="C28" s="10">
        <v>20000000</v>
      </c>
      <c r="D28" s="10">
        <v>20000000</v>
      </c>
      <c r="E28" s="13">
        <f t="shared" si="0"/>
        <v>1</v>
      </c>
      <c r="F28" s="24">
        <v>19500000</v>
      </c>
      <c r="G28" s="13">
        <f t="shared" si="4"/>
        <v>0.97499999999999998</v>
      </c>
      <c r="H28" s="14">
        <f t="shared" si="3"/>
        <v>500000</v>
      </c>
      <c r="I28" s="15">
        <f t="shared" si="5"/>
        <v>0.97499999999999998</v>
      </c>
      <c r="J28" s="28"/>
      <c r="K28" s="6">
        <f>K27/4</f>
        <v>0.98579225813630611</v>
      </c>
    </row>
    <row r="29" spans="1:13" s="6" customFormat="1" ht="40" customHeight="1" x14ac:dyDescent="0.35">
      <c r="A29" s="8">
        <v>22</v>
      </c>
      <c r="B29" s="9" t="s">
        <v>6</v>
      </c>
      <c r="C29" s="10">
        <v>40000000</v>
      </c>
      <c r="D29" s="10">
        <v>40000000</v>
      </c>
      <c r="E29" s="13">
        <f t="shared" si="0"/>
        <v>1</v>
      </c>
      <c r="F29" s="24">
        <v>39800000</v>
      </c>
      <c r="G29" s="13">
        <f t="shared" si="4"/>
        <v>0.995</v>
      </c>
      <c r="H29" s="14">
        <f t="shared" si="3"/>
        <v>200000</v>
      </c>
      <c r="I29" s="15">
        <f t="shared" si="5"/>
        <v>0.995</v>
      </c>
      <c r="J29" s="28"/>
    </row>
    <row r="30" spans="1:13" s="6" customFormat="1" ht="46.5" x14ac:dyDescent="0.35">
      <c r="A30" s="8">
        <v>23</v>
      </c>
      <c r="B30" s="9" t="s">
        <v>17</v>
      </c>
      <c r="C30" s="10">
        <v>120000000</v>
      </c>
      <c r="D30" s="10">
        <v>120000000</v>
      </c>
      <c r="E30" s="13">
        <f t="shared" si="0"/>
        <v>1</v>
      </c>
      <c r="F30" s="24">
        <v>119120000</v>
      </c>
      <c r="G30" s="13">
        <f t="shared" si="4"/>
        <v>0.9926666666666667</v>
      </c>
      <c r="H30" s="14">
        <f t="shared" si="3"/>
        <v>880000</v>
      </c>
      <c r="I30" s="15">
        <f t="shared" si="5"/>
        <v>0.9926666666666667</v>
      </c>
      <c r="J30" s="28"/>
    </row>
    <row r="33" spans="6:6" x14ac:dyDescent="0.35">
      <c r="F33" s="31">
        <f>SUM(F20:F21)</f>
        <v>80377139</v>
      </c>
    </row>
    <row r="35" spans="6:6" x14ac:dyDescent="0.35">
      <c r="F35" s="31">
        <f>SUM(F22:F24)</f>
        <v>178585800</v>
      </c>
    </row>
    <row r="37" spans="6:6" x14ac:dyDescent="0.35">
      <c r="F37" s="31">
        <f>SUM(F27:F30)</f>
        <v>304719000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I4:I5"/>
    <mergeCell ref="J4:J5"/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H4:H5"/>
  </mergeCells>
  <pageMargins left="0.35433070866141736" right="0.35433070866141736" top="0.43307086614173229" bottom="0.43307086614173229" header="0.31496062992125984" footer="0.31496062992125984"/>
  <pageSetup paperSize="10000" scale="70" fitToHeight="0" orientation="landscape" r:id="rId1"/>
  <headerFooter>
    <oddFooter>&amp;RHal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7"/>
  <sheetViews>
    <sheetView topLeftCell="A15" zoomScale="83" workbookViewId="0">
      <selection activeCell="A20" sqref="A20"/>
    </sheetView>
  </sheetViews>
  <sheetFormatPr defaultRowHeight="15.5" x14ac:dyDescent="0.35"/>
  <cols>
    <col min="1" max="1" width="85.53515625" customWidth="1"/>
  </cols>
  <sheetData>
    <row r="1" spans="1:1" ht="59" customHeight="1" x14ac:dyDescent="0.35">
      <c r="A1" s="11" t="s">
        <v>20</v>
      </c>
    </row>
    <row r="2" spans="1:1" ht="59" customHeight="1" x14ac:dyDescent="0.35">
      <c r="A2" s="9" t="s">
        <v>18</v>
      </c>
    </row>
    <row r="3" spans="1:1" ht="59" customHeight="1" x14ac:dyDescent="0.35">
      <c r="A3" s="9" t="s">
        <v>22</v>
      </c>
    </row>
    <row r="4" spans="1:1" ht="59" customHeight="1" x14ac:dyDescent="0.35">
      <c r="A4" s="9" t="s">
        <v>24</v>
      </c>
    </row>
    <row r="5" spans="1:1" ht="59" customHeight="1" x14ac:dyDescent="0.35">
      <c r="A5" s="9" t="s">
        <v>11</v>
      </c>
    </row>
    <row r="6" spans="1:1" ht="59" customHeight="1" x14ac:dyDescent="0.35">
      <c r="A6" s="9" t="s">
        <v>9</v>
      </c>
    </row>
    <row r="7" spans="1:1" ht="59" customHeight="1" x14ac:dyDescent="0.35">
      <c r="A7" s="9" t="s">
        <v>21</v>
      </c>
    </row>
    <row r="8" spans="1:1" ht="59" customHeight="1" x14ac:dyDescent="0.35">
      <c r="A8" s="9" t="s">
        <v>7</v>
      </c>
    </row>
    <row r="9" spans="1:1" ht="59" customHeight="1" x14ac:dyDescent="0.35">
      <c r="A9" s="9" t="s">
        <v>13</v>
      </c>
    </row>
    <row r="10" spans="1:1" ht="59" customHeight="1" x14ac:dyDescent="0.35">
      <c r="A10" s="9" t="s">
        <v>25</v>
      </c>
    </row>
    <row r="11" spans="1:1" ht="59" customHeight="1" x14ac:dyDescent="0.35">
      <c r="A11" s="9" t="s">
        <v>14</v>
      </c>
    </row>
    <row r="12" spans="1:1" ht="59" customHeight="1" x14ac:dyDescent="0.35">
      <c r="A12" s="9" t="s">
        <v>15</v>
      </c>
    </row>
    <row r="13" spans="1:1" ht="59" customHeight="1" x14ac:dyDescent="0.35">
      <c r="A13" s="9" t="s">
        <v>8</v>
      </c>
    </row>
    <row r="14" spans="1:1" ht="59" customHeight="1" x14ac:dyDescent="0.35">
      <c r="A14" s="9" t="s">
        <v>16</v>
      </c>
    </row>
    <row r="15" spans="1:1" ht="59" customHeight="1" x14ac:dyDescent="0.35">
      <c r="A15" s="9" t="s">
        <v>28</v>
      </c>
    </row>
    <row r="16" spans="1:1" ht="59" customHeight="1" x14ac:dyDescent="0.35">
      <c r="A16" s="9" t="s">
        <v>23</v>
      </c>
    </row>
    <row r="17" spans="1:1" ht="59" customHeight="1" x14ac:dyDescent="0.35">
      <c r="A17" s="9" t="s">
        <v>10</v>
      </c>
    </row>
  </sheetData>
  <pageMargins left="0.70866141732283472" right="0.70866141732283472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KEC PACET</vt:lpstr>
      <vt:lpstr>Sheet1</vt:lpstr>
      <vt:lpstr>'KEC PACET'!Print_Area</vt:lpstr>
      <vt:lpstr>'KEC PACET'!Print_Titles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2023-01-16T04:37:29Z</cp:lastPrinted>
  <dcterms:created xsi:type="dcterms:W3CDTF">2022-08-10T05:23:32Z</dcterms:created>
  <dcterms:modified xsi:type="dcterms:W3CDTF">2023-01-24T09:31:28Z</dcterms:modified>
</cp:coreProperties>
</file>